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0" i="1" l="1"/>
  <c r="B20" i="1"/>
  <c r="D20" i="1" s="1"/>
  <c r="E20" i="1" s="1"/>
  <c r="C19" i="1"/>
  <c r="B19" i="1"/>
  <c r="D19" i="1" s="1"/>
  <c r="E19" i="1" s="1"/>
  <c r="C18" i="1"/>
  <c r="C21" i="1" s="1"/>
  <c r="B18" i="1"/>
  <c r="B21" i="1" s="1"/>
  <c r="D21" i="1" s="1"/>
  <c r="E21" i="1" s="1"/>
  <c r="C16" i="1"/>
  <c r="B16" i="1"/>
  <c r="D16" i="1" s="1"/>
  <c r="E16" i="1" s="1"/>
  <c r="C15" i="1"/>
  <c r="B15" i="1"/>
  <c r="D15" i="1" s="1"/>
  <c r="E15" i="1" s="1"/>
  <c r="C14" i="1"/>
  <c r="C17" i="1" s="1"/>
  <c r="C22" i="1" s="1"/>
  <c r="B14" i="1"/>
  <c r="B17" i="1" s="1"/>
  <c r="C11" i="1"/>
  <c r="B11" i="1"/>
  <c r="D11" i="1" s="1"/>
  <c r="E11" i="1" s="1"/>
  <c r="C10" i="1"/>
  <c r="B10" i="1"/>
  <c r="D10" i="1" s="1"/>
  <c r="E10" i="1" s="1"/>
  <c r="C9" i="1"/>
  <c r="C12" i="1" s="1"/>
  <c r="B9" i="1"/>
  <c r="B12" i="1" s="1"/>
  <c r="D12" i="1" s="1"/>
  <c r="E12" i="1" s="1"/>
  <c r="C7" i="1"/>
  <c r="B7" i="1"/>
  <c r="D7" i="1" s="1"/>
  <c r="E7" i="1" s="1"/>
  <c r="C6" i="1"/>
  <c r="B6" i="1"/>
  <c r="D6" i="1" s="1"/>
  <c r="E6" i="1" s="1"/>
  <c r="C5" i="1"/>
  <c r="C8" i="1" s="1"/>
  <c r="C13" i="1" s="1"/>
  <c r="B5" i="1"/>
  <c r="B8" i="1" s="1"/>
  <c r="B13" i="1" l="1"/>
  <c r="D13" i="1" s="1"/>
  <c r="E13" i="1" s="1"/>
  <c r="D8" i="1"/>
  <c r="E8" i="1" s="1"/>
  <c r="B22" i="1"/>
  <c r="D17" i="1"/>
  <c r="E17" i="1" s="1"/>
  <c r="C23" i="1"/>
  <c r="D5" i="1"/>
  <c r="E5" i="1" s="1"/>
  <c r="D9" i="1"/>
  <c r="E9" i="1" s="1"/>
  <c r="D14" i="1"/>
  <c r="E14" i="1" s="1"/>
  <c r="D18" i="1"/>
  <c r="E18" i="1" s="1"/>
  <c r="B23" i="1" l="1"/>
  <c r="D23" i="1" s="1"/>
  <c r="E23" i="1" s="1"/>
  <c r="D22" i="1"/>
  <c r="E22" i="1" s="1"/>
</calcChain>
</file>

<file path=xl/sharedStrings.xml><?xml version="1.0" encoding="utf-8"?>
<sst xmlns="http://schemas.openxmlformats.org/spreadsheetml/2006/main" count="26" uniqueCount="26">
  <si>
    <t>месяц</t>
  </si>
  <si>
    <t>Отпуск в сеть</t>
  </si>
  <si>
    <t>Полезный отпуск</t>
  </si>
  <si>
    <t>потери</t>
  </si>
  <si>
    <t xml:space="preserve">квт.ч </t>
  </si>
  <si>
    <t>%</t>
  </si>
  <si>
    <t>январь</t>
  </si>
  <si>
    <t>февраль</t>
  </si>
  <si>
    <t>март</t>
  </si>
  <si>
    <t>1 квартал</t>
  </si>
  <si>
    <t>апрель</t>
  </si>
  <si>
    <t>май</t>
  </si>
  <si>
    <t>июнь</t>
  </si>
  <si>
    <t>2 квартал</t>
  </si>
  <si>
    <t>1 полугодие</t>
  </si>
  <si>
    <t>июль</t>
  </si>
  <si>
    <t>август</t>
  </si>
  <si>
    <t>сентябрь</t>
  </si>
  <si>
    <t>3 квартал</t>
  </si>
  <si>
    <t>октябрь</t>
  </si>
  <si>
    <t>ноябрь</t>
  </si>
  <si>
    <t>декабрь</t>
  </si>
  <si>
    <t>4 квартал</t>
  </si>
  <si>
    <t>2 полугодие</t>
  </si>
  <si>
    <t>Итого:</t>
  </si>
  <si>
    <t>Фактический баланс по сетям АО "МСК Энерго" за 2018 год по Московской области.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</si>
</sst>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_р_._-;\-* #,##0_р_._-;_-* &quot;-&quot;??_р_._-;_-@_-"/>
    <numFmt numFmtId="165" formatCode="_-* #,##0.000_р_._-;\-* #,##0.0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164" fontId="4" fillId="0" borderId="10" xfId="1" applyNumberFormat="1" applyFont="1" applyBorder="1" applyAlignment="1">
      <alignment horizontal="center" vertical="center"/>
    </xf>
    <xf numFmtId="164" fontId="4" fillId="0" borderId="11" xfId="1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2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164" fontId="5" fillId="3" borderId="18" xfId="1" applyNumberFormat="1" applyFont="1" applyFill="1" applyBorder="1" applyAlignment="1">
      <alignment horizontal="center" vertical="center"/>
    </xf>
    <xf numFmtId="164" fontId="5" fillId="3" borderId="19" xfId="1" applyNumberFormat="1" applyFont="1" applyFill="1" applyBorder="1" applyAlignment="1">
      <alignment horizontal="center" vertical="center"/>
    </xf>
    <xf numFmtId="164" fontId="5" fillId="3" borderId="19" xfId="0" applyNumberFormat="1" applyFont="1" applyFill="1" applyBorder="1" applyAlignment="1">
      <alignment horizontal="center" vertical="center"/>
    </xf>
    <xf numFmtId="2" fontId="5" fillId="3" borderId="20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vertical="center"/>
    </xf>
    <xf numFmtId="164" fontId="3" fillId="4" borderId="18" xfId="1" applyNumberFormat="1" applyFont="1" applyFill="1" applyBorder="1" applyAlignment="1">
      <alignment horizontal="center" vertical="center"/>
    </xf>
    <xf numFmtId="164" fontId="3" fillId="4" borderId="19" xfId="1" applyNumberFormat="1" applyFont="1" applyFill="1" applyBorder="1" applyAlignment="1">
      <alignment horizontal="center" vertical="center"/>
    </xf>
    <xf numFmtId="164" fontId="3" fillId="4" borderId="19" xfId="0" applyNumberFormat="1" applyFont="1" applyFill="1" applyBorder="1" applyAlignment="1">
      <alignment horizontal="center" vertical="center"/>
    </xf>
    <xf numFmtId="2" fontId="3" fillId="4" borderId="20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165" fontId="5" fillId="3" borderId="18" xfId="1" applyNumberFormat="1" applyFont="1" applyFill="1" applyBorder="1" applyAlignment="1">
      <alignment horizontal="center" vertical="center"/>
    </xf>
    <xf numFmtId="165" fontId="5" fillId="3" borderId="19" xfId="1" applyNumberFormat="1" applyFont="1" applyFill="1" applyBorder="1" applyAlignment="1">
      <alignment horizontal="center" vertical="center"/>
    </xf>
    <xf numFmtId="165" fontId="5" fillId="3" borderId="19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2" fontId="4" fillId="0" borderId="8" xfId="0" applyNumberFormat="1" applyFont="1" applyBorder="1" applyAlignment="1">
      <alignment horizontal="center" vertical="center"/>
    </xf>
    <xf numFmtId="0" fontId="5" fillId="3" borderId="24" xfId="0" applyFont="1" applyFill="1" applyBorder="1" applyAlignment="1">
      <alignment vertical="center"/>
    </xf>
    <xf numFmtId="164" fontId="5" fillId="3" borderId="25" xfId="1" applyNumberFormat="1" applyFont="1" applyFill="1" applyBorder="1" applyAlignment="1">
      <alignment horizontal="center" vertical="center"/>
    </xf>
    <xf numFmtId="164" fontId="5" fillId="3" borderId="26" xfId="1" applyNumberFormat="1" applyFont="1" applyFill="1" applyBorder="1" applyAlignment="1">
      <alignment horizontal="center" vertical="center"/>
    </xf>
    <xf numFmtId="164" fontId="5" fillId="3" borderId="26" xfId="0" applyNumberFormat="1" applyFont="1" applyFill="1" applyBorder="1" applyAlignment="1">
      <alignment horizontal="center" vertical="center"/>
    </xf>
    <xf numFmtId="2" fontId="5" fillId="3" borderId="2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tabSelected="1" workbookViewId="0">
      <selection activeCell="D28" sqref="D28"/>
    </sheetView>
  </sheetViews>
  <sheetFormatPr defaultRowHeight="15" x14ac:dyDescent="0.25"/>
  <cols>
    <col min="1" max="1" width="19.5703125" customWidth="1"/>
    <col min="2" max="2" width="21.5703125" customWidth="1"/>
    <col min="3" max="3" width="27.85546875" customWidth="1"/>
    <col min="4" max="4" width="24" customWidth="1"/>
    <col min="5" max="5" width="14" customWidth="1"/>
  </cols>
  <sheetData>
    <row r="2" spans="1:5" ht="19.5" thickBot="1" x14ac:dyDescent="0.35">
      <c r="A2" s="38" t="s">
        <v>25</v>
      </c>
    </row>
    <row r="3" spans="1:5" x14ac:dyDescent="0.25">
      <c r="A3" s="39" t="s">
        <v>0</v>
      </c>
      <c r="B3" s="41" t="s">
        <v>1</v>
      </c>
      <c r="C3" s="43" t="s">
        <v>2</v>
      </c>
      <c r="D3" s="43" t="s">
        <v>3</v>
      </c>
      <c r="E3" s="45"/>
    </row>
    <row r="4" spans="1:5" ht="16.5" thickBot="1" x14ac:dyDescent="0.3">
      <c r="A4" s="40"/>
      <c r="B4" s="42"/>
      <c r="C4" s="44"/>
      <c r="D4" s="1" t="s">
        <v>4</v>
      </c>
      <c r="E4" s="2" t="s">
        <v>5</v>
      </c>
    </row>
    <row r="5" spans="1:5" ht="15.75" x14ac:dyDescent="0.25">
      <c r="A5" s="3" t="s">
        <v>6</v>
      </c>
      <c r="B5" s="4">
        <f>121915894+41440</f>
        <v>121957334</v>
      </c>
      <c r="C5" s="5">
        <f>112770787+33377</f>
        <v>112804164</v>
      </c>
      <c r="D5" s="6">
        <f t="shared" ref="D5:D20" si="0">B5-C5</f>
        <v>9153170</v>
      </c>
      <c r="E5" s="7">
        <f>D5/B5*100</f>
        <v>7.5052230971201785</v>
      </c>
    </row>
    <row r="6" spans="1:5" ht="15.75" x14ac:dyDescent="0.25">
      <c r="A6" s="8" t="s">
        <v>7</v>
      </c>
      <c r="B6" s="4">
        <f>116957808+40307</f>
        <v>116998115</v>
      </c>
      <c r="C6" s="5">
        <f>110260189+40050</f>
        <v>110300239</v>
      </c>
      <c r="D6" s="6">
        <f t="shared" si="0"/>
        <v>6697876</v>
      </c>
      <c r="E6" s="9">
        <f>D6/B6*100</f>
        <v>5.724772574327373</v>
      </c>
    </row>
    <row r="7" spans="1:5" ht="16.5" thickBot="1" x14ac:dyDescent="0.3">
      <c r="A7" s="10" t="s">
        <v>8</v>
      </c>
      <c r="B7" s="4">
        <f>124134026+42494</f>
        <v>124176520</v>
      </c>
      <c r="C7" s="5">
        <f>108925296+37691</f>
        <v>108962987</v>
      </c>
      <c r="D7" s="6">
        <f t="shared" si="0"/>
        <v>15213533</v>
      </c>
      <c r="E7" s="11">
        <f t="shared" ref="E7:E12" si="1">D7/B7*100</f>
        <v>12.251537569260277</v>
      </c>
    </row>
    <row r="8" spans="1:5" ht="16.5" thickBot="1" x14ac:dyDescent="0.3">
      <c r="A8" s="12" t="s">
        <v>9</v>
      </c>
      <c r="B8" s="13">
        <f>SUM(B5:B7)</f>
        <v>363131969</v>
      </c>
      <c r="C8" s="14">
        <f>SUM(C5:C7)</f>
        <v>332067390</v>
      </c>
      <c r="D8" s="15">
        <f t="shared" si="0"/>
        <v>31064579</v>
      </c>
      <c r="E8" s="16">
        <f t="shared" si="1"/>
        <v>8.554625219461192</v>
      </c>
    </row>
    <row r="9" spans="1:5" ht="15.75" x14ac:dyDescent="0.25">
      <c r="A9" s="3" t="s">
        <v>10</v>
      </c>
      <c r="B9" s="4">
        <f>103657097+28131</f>
        <v>103685228</v>
      </c>
      <c r="C9" s="5">
        <f>103924172+26640</f>
        <v>103950812</v>
      </c>
      <c r="D9" s="6">
        <f t="shared" si="0"/>
        <v>-265584</v>
      </c>
      <c r="E9" s="7">
        <f t="shared" si="1"/>
        <v>-0.25614449147953844</v>
      </c>
    </row>
    <row r="10" spans="1:5" ht="15.75" x14ac:dyDescent="0.25">
      <c r="A10" s="8" t="s">
        <v>11</v>
      </c>
      <c r="B10" s="4">
        <f>94225292+28832</f>
        <v>94254124</v>
      </c>
      <c r="C10" s="5">
        <f>88090584+27683</f>
        <v>88118267</v>
      </c>
      <c r="D10" s="6">
        <f t="shared" si="0"/>
        <v>6135857</v>
      </c>
      <c r="E10" s="9">
        <f t="shared" si="1"/>
        <v>6.509908256109834</v>
      </c>
    </row>
    <row r="11" spans="1:5" ht="16.5" thickBot="1" x14ac:dyDescent="0.3">
      <c r="A11" s="10" t="s">
        <v>12</v>
      </c>
      <c r="B11" s="4">
        <f>89977324+33776</f>
        <v>90011100</v>
      </c>
      <c r="C11" s="5">
        <f>89198984+31404</f>
        <v>89230388</v>
      </c>
      <c r="D11" s="6">
        <f t="shared" si="0"/>
        <v>780712</v>
      </c>
      <c r="E11" s="11">
        <f t="shared" si="1"/>
        <v>0.86735080451188795</v>
      </c>
    </row>
    <row r="12" spans="1:5" ht="16.5" thickBot="1" x14ac:dyDescent="0.3">
      <c r="A12" s="12" t="s">
        <v>13</v>
      </c>
      <c r="B12" s="13">
        <f>SUM(B9:B11)</f>
        <v>287950452</v>
      </c>
      <c r="C12" s="14">
        <f>SUM(C9:C11)</f>
        <v>281299467</v>
      </c>
      <c r="D12" s="15">
        <f>B12-C12</f>
        <v>6650985</v>
      </c>
      <c r="E12" s="16">
        <f t="shared" si="1"/>
        <v>2.309767167859837</v>
      </c>
    </row>
    <row r="13" spans="1:5" ht="16.5" thickBot="1" x14ac:dyDescent="0.3">
      <c r="A13" s="17" t="s">
        <v>14</v>
      </c>
      <c r="B13" s="18">
        <f>B8+B12</f>
        <v>651082421</v>
      </c>
      <c r="C13" s="19">
        <f>C8+C12</f>
        <v>613366857</v>
      </c>
      <c r="D13" s="20">
        <f t="shared" si="0"/>
        <v>37715564</v>
      </c>
      <c r="E13" s="21">
        <f>D13/B13*100</f>
        <v>5.7927480121598922</v>
      </c>
    </row>
    <row r="14" spans="1:5" ht="15.75" x14ac:dyDescent="0.25">
      <c r="A14" s="22" t="s">
        <v>15</v>
      </c>
      <c r="B14" s="4">
        <f>91801644.196576+32153</f>
        <v>91833797.196575999</v>
      </c>
      <c r="C14" s="5">
        <f>81580451+26732</f>
        <v>81607183</v>
      </c>
      <c r="D14" s="6">
        <f t="shared" si="0"/>
        <v>10226614.196575999</v>
      </c>
      <c r="E14" s="7">
        <f t="shared" ref="E14:E20" si="2">D14/B14*100</f>
        <v>11.136002766699596</v>
      </c>
    </row>
    <row r="15" spans="1:5" ht="15.75" x14ac:dyDescent="0.25">
      <c r="A15" s="23" t="s">
        <v>16</v>
      </c>
      <c r="B15" s="4">
        <f>92070567+34052</f>
        <v>92104619</v>
      </c>
      <c r="C15" s="5">
        <f>85174391+32952</f>
        <v>85207343</v>
      </c>
      <c r="D15" s="6">
        <f t="shared" si="0"/>
        <v>6897276</v>
      </c>
      <c r="E15" s="9">
        <f t="shared" si="2"/>
        <v>7.4885234583077747</v>
      </c>
    </row>
    <row r="16" spans="1:5" ht="16.5" thickBot="1" x14ac:dyDescent="0.3">
      <c r="A16" s="24" t="s">
        <v>17</v>
      </c>
      <c r="B16" s="4">
        <f>97687593+32155</f>
        <v>97719748</v>
      </c>
      <c r="C16" s="5">
        <f>86607849+24933</f>
        <v>86632782</v>
      </c>
      <c r="D16" s="6">
        <f t="shared" si="0"/>
        <v>11086966</v>
      </c>
      <c r="E16" s="11">
        <f t="shared" si="2"/>
        <v>11.345676003994608</v>
      </c>
    </row>
    <row r="17" spans="1:5" ht="16.5" thickBot="1" x14ac:dyDescent="0.3">
      <c r="A17" s="12" t="s">
        <v>18</v>
      </c>
      <c r="B17" s="25">
        <f>SUM(B14:B16)</f>
        <v>281658164.196576</v>
      </c>
      <c r="C17" s="26">
        <f>SUM(C14:C16)</f>
        <v>253447308</v>
      </c>
      <c r="D17" s="27">
        <f>B17-C17</f>
        <v>28210856.196575999</v>
      </c>
      <c r="E17" s="16">
        <f>D17/B17*100</f>
        <v>10.015990936050754</v>
      </c>
    </row>
    <row r="18" spans="1:5" ht="15.75" x14ac:dyDescent="0.25">
      <c r="A18" s="28" t="s">
        <v>19</v>
      </c>
      <c r="B18" s="4">
        <f>113748337+33481</f>
        <v>113781818</v>
      </c>
      <c r="C18" s="5">
        <f>97505882+41032</f>
        <v>97546914</v>
      </c>
      <c r="D18" s="6">
        <f t="shared" si="0"/>
        <v>16234904</v>
      </c>
      <c r="E18" s="29">
        <f t="shared" si="2"/>
        <v>14.268451924366335</v>
      </c>
    </row>
    <row r="19" spans="1:5" ht="15.75" x14ac:dyDescent="0.25">
      <c r="A19" s="8" t="s">
        <v>20</v>
      </c>
      <c r="B19" s="4">
        <f>121809604+37552</f>
        <v>121847156</v>
      </c>
      <c r="C19" s="5">
        <f>104051174+33872</f>
        <v>104085046</v>
      </c>
      <c r="D19" s="6">
        <f t="shared" si="0"/>
        <v>17762110</v>
      </c>
      <c r="E19" s="9">
        <f t="shared" si="2"/>
        <v>14.577369372494834</v>
      </c>
    </row>
    <row r="20" spans="1:5" ht="16.5" thickBot="1" x14ac:dyDescent="0.3">
      <c r="A20" s="30" t="s">
        <v>21</v>
      </c>
      <c r="B20" s="4">
        <f>150302749+46012</f>
        <v>150348761</v>
      </c>
      <c r="C20" s="5">
        <f>104131184+45169</f>
        <v>104176353</v>
      </c>
      <c r="D20" s="6">
        <f t="shared" si="0"/>
        <v>46172408</v>
      </c>
      <c r="E20" s="31">
        <f t="shared" si="2"/>
        <v>30.710201861922894</v>
      </c>
    </row>
    <row r="21" spans="1:5" ht="16.5" thickBot="1" x14ac:dyDescent="0.3">
      <c r="A21" s="32" t="s">
        <v>22</v>
      </c>
      <c r="B21" s="33">
        <f>SUM(B18:B20)</f>
        <v>385977735</v>
      </c>
      <c r="C21" s="34">
        <f>SUM(C18:C20)</f>
        <v>305808313</v>
      </c>
      <c r="D21" s="35">
        <f>B21-C21</f>
        <v>80169422</v>
      </c>
      <c r="E21" s="36">
        <f>D21/B21*100</f>
        <v>20.770478380054747</v>
      </c>
    </row>
    <row r="22" spans="1:5" ht="16.5" thickBot="1" x14ac:dyDescent="0.3">
      <c r="A22" s="17" t="s">
        <v>23</v>
      </c>
      <c r="B22" s="18">
        <f>B17+B21</f>
        <v>667635899.196576</v>
      </c>
      <c r="C22" s="19">
        <f>C17+C21</f>
        <v>559255621</v>
      </c>
      <c r="D22" s="20">
        <f>B22-C22</f>
        <v>108380278.196576</v>
      </c>
      <c r="E22" s="21">
        <f>D22/B22*100</f>
        <v>16.233440761199233</v>
      </c>
    </row>
    <row r="23" spans="1:5" ht="16.5" thickBot="1" x14ac:dyDescent="0.3">
      <c r="A23" s="17" t="s">
        <v>24</v>
      </c>
      <c r="B23" s="18">
        <f>B22+B13</f>
        <v>1318718320.1965761</v>
      </c>
      <c r="C23" s="19">
        <f>C22+C13</f>
        <v>1172622478</v>
      </c>
      <c r="D23" s="19">
        <f>B23-C23</f>
        <v>146095842.19657612</v>
      </c>
      <c r="E23" s="21">
        <f>D23/B23*100</f>
        <v>11.078623839456343</v>
      </c>
    </row>
    <row r="28" spans="1:5" x14ac:dyDescent="0.25">
      <c r="B28" s="37"/>
      <c r="C28" s="37"/>
      <c r="D28" s="37"/>
    </row>
  </sheetData>
  <mergeCells count="4">
    <mergeCell ref="A3:A4"/>
    <mergeCell ref="B3:B4"/>
    <mergeCell ref="C3:C4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2019-02-26T06:16:46Z</dcterms:modified>
</cp:coreProperties>
</file>